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oana BV\OneDrive\NUNTI\SEZON 2027 OFERTA GENERALA\"/>
    </mc:Choice>
  </mc:AlternateContent>
  <xr:revisionPtr revIDLastSave="0" documentId="13_ncr:1_{337A9E3E-6C17-473F-A238-0BE554A08019}" xr6:coauthVersionLast="47" xr6:coauthVersionMax="47" xr10:uidLastSave="{00000000-0000-0000-0000-000000000000}"/>
  <bookViews>
    <workbookView xWindow="-108" yWindow="-108" windowWidth="23256" windowHeight="12456" tabRatio="563" activeTab="1" xr2:uid="{00000000-000D-0000-FFFF-FFFF00000000}"/>
  </bookViews>
  <sheets>
    <sheet name="Cost100p" sheetId="20" r:id="rId1"/>
    <sheet name="Cost80p_F&amp;B" sheetId="21" r:id="rId2"/>
    <sheet name="Cost60p_F&amp;B" sheetId="22" r:id="rId3"/>
    <sheet name="Cost150p_F&amp;B" sheetId="1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21" l="1"/>
  <c r="F7" i="21"/>
  <c r="F12" i="21" s="1"/>
  <c r="F15" i="21" s="1"/>
  <c r="F18" i="21" s="1"/>
  <c r="F20" i="21" s="1"/>
  <c r="F8" i="21"/>
  <c r="F9" i="21"/>
  <c r="F10" i="21"/>
  <c r="F11" i="21"/>
  <c r="F5" i="21"/>
  <c r="G6" i="21"/>
  <c r="G8" i="21"/>
  <c r="G9" i="21"/>
  <c r="G10" i="21"/>
  <c r="G11" i="21"/>
  <c r="G5" i="21"/>
  <c r="E4" i="20"/>
  <c r="G4" i="20"/>
  <c r="E9" i="20"/>
  <c r="G9" i="20"/>
  <c r="E10" i="20"/>
  <c r="G10" i="20"/>
  <c r="E5" i="20"/>
  <c r="G5" i="20"/>
  <c r="E6" i="20"/>
  <c r="G6" i="20"/>
  <c r="E7" i="20"/>
  <c r="G7" i="20"/>
  <c r="E8" i="20"/>
  <c r="G8" i="20"/>
  <c r="G11" i="20"/>
  <c r="G14" i="20"/>
  <c r="G17" i="20"/>
  <c r="G24" i="20"/>
  <c r="E5" i="22"/>
  <c r="G5" i="22"/>
  <c r="E10" i="22"/>
  <c r="G10" i="22"/>
  <c r="E11" i="22"/>
  <c r="G11" i="22"/>
  <c r="G12" i="22"/>
  <c r="G15" i="22"/>
  <c r="G18" i="22"/>
  <c r="G22" i="22"/>
  <c r="E10" i="19"/>
  <c r="G10" i="19"/>
  <c r="E11" i="19"/>
  <c r="G11" i="19"/>
  <c r="E5" i="19"/>
  <c r="G5" i="19"/>
  <c r="E6" i="19"/>
  <c r="G6" i="19"/>
  <c r="E7" i="19"/>
  <c r="G7" i="19"/>
  <c r="E8" i="19"/>
  <c r="G8" i="19"/>
  <c r="E9" i="19"/>
  <c r="G9" i="19"/>
  <c r="G12" i="19"/>
  <c r="G15" i="19"/>
  <c r="G17" i="19"/>
  <c r="G21" i="19"/>
  <c r="F6" i="22"/>
  <c r="F7" i="22"/>
  <c r="F8" i="22"/>
  <c r="F9" i="22"/>
  <c r="F10" i="22"/>
  <c r="F11" i="22"/>
  <c r="F5" i="22"/>
  <c r="G6" i="22"/>
  <c r="G7" i="22"/>
  <c r="G8" i="22"/>
  <c r="G9" i="22"/>
  <c r="G25" i="22"/>
  <c r="G24" i="19"/>
  <c r="F12" i="22"/>
  <c r="F15" i="22"/>
  <c r="F18" i="22"/>
  <c r="F20" i="22"/>
  <c r="G20" i="22"/>
  <c r="G16" i="22"/>
  <c r="E11" i="21"/>
  <c r="E5" i="21"/>
  <c r="E10" i="21"/>
  <c r="E7" i="21"/>
  <c r="G7" i="21" s="1"/>
  <c r="G12" i="21" s="1"/>
  <c r="G15" i="21" s="1"/>
  <c r="G18" i="21" s="1"/>
  <c r="F10" i="20"/>
  <c r="F4" i="20"/>
  <c r="F9" i="20"/>
  <c r="F5" i="20"/>
  <c r="F6" i="20"/>
  <c r="F7" i="20"/>
  <c r="F8" i="20"/>
  <c r="F11" i="20"/>
  <c r="F14" i="20"/>
  <c r="F17" i="20"/>
  <c r="F19" i="20"/>
  <c r="G19" i="20"/>
  <c r="E6" i="22"/>
  <c r="E7" i="22"/>
  <c r="E8" i="22"/>
  <c r="E9" i="22"/>
  <c r="E12" i="22"/>
  <c r="C12" i="22"/>
  <c r="H11" i="22"/>
  <c r="H10" i="22"/>
  <c r="H5" i="22"/>
  <c r="E6" i="21"/>
  <c r="E8" i="21"/>
  <c r="E9" i="21"/>
  <c r="E12" i="21"/>
  <c r="C12" i="21"/>
  <c r="H11" i="21"/>
  <c r="H10" i="21"/>
  <c r="H5" i="21"/>
  <c r="F11" i="19"/>
  <c r="F10" i="19"/>
  <c r="F5" i="19"/>
  <c r="F6" i="19"/>
  <c r="F7" i="19"/>
  <c r="F8" i="19"/>
  <c r="F9" i="19"/>
  <c r="F12" i="19"/>
  <c r="F15" i="19"/>
  <c r="F17" i="19"/>
  <c r="F19" i="19"/>
  <c r="C11" i="20"/>
  <c r="H9" i="20"/>
  <c r="C12" i="19"/>
  <c r="H10" i="19"/>
  <c r="H10" i="20"/>
  <c r="H11" i="19"/>
  <c r="H4" i="20"/>
  <c r="E11" i="20"/>
  <c r="G19" i="19"/>
  <c r="H5" i="19"/>
  <c r="E12" i="19"/>
  <c r="G21" i="20"/>
  <c r="G20" i="21" l="1"/>
  <c r="G25" i="21"/>
  <c r="G22" i="21"/>
</calcChain>
</file>

<file path=xl/sharedStrings.xml><?xml version="1.0" encoding="utf-8"?>
<sst xmlns="http://schemas.openxmlformats.org/spreadsheetml/2006/main" count="81" uniqueCount="37">
  <si>
    <t>Cost Eur/pers, fara TVA</t>
  </si>
  <si>
    <t>TVA</t>
  </si>
  <si>
    <t>Cost Eur/pers, TVA Inc</t>
  </si>
  <si>
    <t>Cost RON 110 p</t>
  </si>
  <si>
    <t>Meniu food</t>
  </si>
  <si>
    <t>Tort</t>
  </si>
  <si>
    <t>Total meniu food &amp; Bar</t>
  </si>
  <si>
    <t>Bar alcoolice * Ver 2</t>
  </si>
  <si>
    <t>Meniu bar soft drinks + cafea</t>
  </si>
  <si>
    <t>Bar de gogosi</t>
  </si>
  <si>
    <t>Cost per persoana</t>
  </si>
  <si>
    <t>Midnight snack</t>
  </si>
  <si>
    <t>Avans 30%</t>
  </si>
  <si>
    <t>Total cost nunta/150p</t>
  </si>
  <si>
    <t>Cost Eur 150 p, fara TVA</t>
  </si>
  <si>
    <t xml:space="preserve">Cost Eur 150p + TVA </t>
  </si>
  <si>
    <t>Total cost nunta/180p</t>
  </si>
  <si>
    <t>Diferenta de 70% se achita in termen de 3 zile dupa eveniment</t>
  </si>
  <si>
    <t xml:space="preserve">Cost Eur 100p + TVA </t>
  </si>
  <si>
    <t>Supliment eveniment &lt;80p</t>
  </si>
  <si>
    <t>Avans 20%</t>
  </si>
  <si>
    <t>Avans 40%</t>
  </si>
  <si>
    <t>Diferenta de 60% se achita in termen de 3 zile dupa eveniment</t>
  </si>
  <si>
    <t>Diferenta de 80% se achita in termen de 3 zile dupa eveniment</t>
  </si>
  <si>
    <t xml:space="preserve">Cost Eur 60p + TVA </t>
  </si>
  <si>
    <t>Cost Eur 60p, fara TVA</t>
  </si>
  <si>
    <t>Cost Eur 80 p, fara TVA</t>
  </si>
  <si>
    <t xml:space="preserve">Cost Eur 80p + TVA </t>
  </si>
  <si>
    <t>Cost Eur 100 p, fara TVA</t>
  </si>
  <si>
    <t xml:space="preserve"> Barmani, Ospatari, Bucatari, Personal Vase On si Off Site 11% din valoarea evenimentului</t>
  </si>
  <si>
    <t>( se achita in numerar, cu  1-2 zile inainte de eveniment sau in ziua evenimentului)</t>
  </si>
  <si>
    <t>Barmani, Ospatari, Bucatari, Personal Vase On si Off Site 12% din valoarea evenimentului</t>
  </si>
  <si>
    <t>(se achita in numerar, cu  1-2 zile inainte de eveniment sau in ziua evenimentului)</t>
  </si>
  <si>
    <t>Barde gogosi</t>
  </si>
  <si>
    <t>Cheesebar</t>
  </si>
  <si>
    <t>Total cost nunta/80p</t>
  </si>
  <si>
    <t>Total cost nunta/60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</si>
</sst>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_-;\-* #,##0_-;_-* &quot;-&quot;??_-;_-@_-"/>
    <numFmt numFmtId="165" formatCode="_(* #,##0_);_(* \(#,##0\);_(* &quot;-&quot;??_);_(@_)"/>
    <numFmt numFmtId="166" formatCode="_(* #,##0.0_);_(* \(#,##0.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u val="singleAccounting"/>
      <sz val="1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43" fontId="3" fillId="0" borderId="0" xfId="0" applyNumberFormat="1" applyFont="1"/>
    <xf numFmtId="164" fontId="3" fillId="0" borderId="0" xfId="1" applyNumberFormat="1" applyFont="1" applyFill="1"/>
    <xf numFmtId="0" fontId="3" fillId="0" borderId="0" xfId="0" applyFont="1" applyAlignment="1">
      <alignment horizontal="center"/>
    </xf>
    <xf numFmtId="9" fontId="3" fillId="0" borderId="0" xfId="0" applyNumberFormat="1" applyFont="1"/>
    <xf numFmtId="165" fontId="3" fillId="0" borderId="0" xfId="1" applyNumberFormat="1" applyFont="1" applyFill="1"/>
    <xf numFmtId="164" fontId="3" fillId="0" borderId="0" xfId="1" applyNumberFormat="1" applyFont="1" applyFill="1" applyAlignment="1">
      <alignment horizontal="left"/>
    </xf>
    <xf numFmtId="165" fontId="4" fillId="0" borderId="0" xfId="1" applyNumberFormat="1" applyFont="1" applyFill="1"/>
    <xf numFmtId="0" fontId="3" fillId="0" borderId="2" xfId="0" applyFont="1" applyBorder="1"/>
    <xf numFmtId="165" fontId="5" fillId="0" borderId="0" xfId="1" applyNumberFormat="1" applyFont="1" applyFill="1"/>
    <xf numFmtId="165" fontId="3" fillId="0" borderId="0" xfId="0" applyNumberFormat="1" applyFont="1"/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43" fontId="3" fillId="0" borderId="2" xfId="1" applyFont="1" applyFill="1" applyBorder="1"/>
    <xf numFmtId="43" fontId="4" fillId="0" borderId="2" xfId="1" applyFont="1" applyFill="1" applyBorder="1"/>
    <xf numFmtId="43" fontId="3" fillId="0" borderId="0" xfId="1" applyFont="1" applyFill="1"/>
    <xf numFmtId="43" fontId="3" fillId="0" borderId="2" xfId="0" applyNumberFormat="1" applyFont="1" applyBorder="1"/>
    <xf numFmtId="164" fontId="3" fillId="0" borderId="2" xfId="0" applyNumberFormat="1" applyFont="1" applyBorder="1"/>
    <xf numFmtId="43" fontId="3" fillId="0" borderId="3" xfId="0" applyNumberFormat="1" applyFont="1" applyBorder="1"/>
    <xf numFmtId="166" fontId="3" fillId="0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4176B-740E-4CAF-A9CE-A3B0A108063B}">
  <dimension ref="A1:K27"/>
  <sheetViews>
    <sheetView zoomScale="93" workbookViewId="0">
      <selection activeCell="E11" sqref="E11"/>
    </sheetView>
  </sheetViews>
  <sheetFormatPr defaultColWidth="9.109375" defaultRowHeight="14.4" x14ac:dyDescent="0.3"/>
  <cols>
    <col min="1" max="1" width="2" style="3" customWidth="1"/>
    <col min="2" max="2" width="31.21875" style="3" customWidth="1"/>
    <col min="3" max="3" width="9.5546875" style="3" customWidth="1"/>
    <col min="4" max="4" width="9.109375" style="3"/>
    <col min="5" max="5" width="12.44140625" style="3" customWidth="1"/>
    <col min="6" max="6" width="13.6640625" style="3" customWidth="1"/>
    <col min="7" max="7" width="14.33203125" style="3" customWidth="1"/>
    <col min="8" max="8" width="14.44140625" style="3" hidden="1" customWidth="1"/>
    <col min="9" max="9" width="9.5546875" style="3" bestFit="1" customWidth="1"/>
    <col min="10" max="10" width="9.5546875" style="3" customWidth="1"/>
    <col min="11" max="16384" width="9.109375" style="3"/>
  </cols>
  <sheetData>
    <row r="1" spans="1:11" ht="15" thickBot="1" x14ac:dyDescent="0.35"/>
    <row r="2" spans="1:11" ht="43.2" x14ac:dyDescent="0.3">
      <c r="A2" s="6"/>
      <c r="B2" s="6"/>
      <c r="C2" s="1" t="s">
        <v>0</v>
      </c>
      <c r="D2" s="4" t="s">
        <v>1</v>
      </c>
      <c r="E2" s="1" t="s">
        <v>2</v>
      </c>
      <c r="F2" s="15" t="s">
        <v>28</v>
      </c>
      <c r="G2" s="1" t="s">
        <v>18</v>
      </c>
      <c r="H2" s="4" t="s">
        <v>3</v>
      </c>
    </row>
    <row r="3" spans="1:11" x14ac:dyDescent="0.3">
      <c r="A3" s="6"/>
      <c r="B3" s="6"/>
      <c r="C3" s="7"/>
      <c r="D3" s="7"/>
      <c r="E3" s="7"/>
      <c r="F3" s="16"/>
      <c r="G3" s="7"/>
    </row>
    <row r="4" spans="1:11" x14ac:dyDescent="0.3">
      <c r="A4" s="3" t="s">
        <v>4</v>
      </c>
      <c r="C4" s="3">
        <v>72</v>
      </c>
      <c r="D4" s="8">
        <v>0.11</v>
      </c>
      <c r="E4" s="9">
        <f>C4*1.11</f>
        <v>79.92</v>
      </c>
      <c r="F4" s="17">
        <f>C4*100</f>
        <v>7200</v>
      </c>
      <c r="G4" s="9">
        <f>E4*100</f>
        <v>7992</v>
      </c>
      <c r="H4" s="5">
        <f>G4*4.521</f>
        <v>36131.832000000002</v>
      </c>
      <c r="I4" s="5"/>
    </row>
    <row r="5" spans="1:11" x14ac:dyDescent="0.3">
      <c r="B5" s="3" t="s">
        <v>33</v>
      </c>
      <c r="C5" s="3">
        <v>0</v>
      </c>
      <c r="D5" s="8">
        <v>0.21</v>
      </c>
      <c r="E5" s="9">
        <f>C5*1.21</f>
        <v>0</v>
      </c>
      <c r="F5" s="17">
        <f t="shared" ref="F5:F10" si="0">C5*100</f>
        <v>0</v>
      </c>
      <c r="G5" s="9">
        <f t="shared" ref="G5:G10" si="1">E5*100</f>
        <v>0</v>
      </c>
      <c r="H5" s="5"/>
      <c r="I5" s="5"/>
    </row>
    <row r="6" spans="1:11" x14ac:dyDescent="0.3">
      <c r="B6" s="3" t="s">
        <v>5</v>
      </c>
      <c r="C6" s="3">
        <v>0</v>
      </c>
      <c r="D6" s="8">
        <v>0.21</v>
      </c>
      <c r="E6" s="9">
        <f t="shared" ref="E6:E10" si="2">C6*1.21</f>
        <v>0</v>
      </c>
      <c r="F6" s="17">
        <f t="shared" si="0"/>
        <v>0</v>
      </c>
      <c r="G6" s="9">
        <f t="shared" si="1"/>
        <v>0</v>
      </c>
      <c r="H6" s="5"/>
      <c r="I6" s="5"/>
    </row>
    <row r="7" spans="1:11" x14ac:dyDescent="0.3">
      <c r="B7" s="3" t="s">
        <v>11</v>
      </c>
      <c r="C7" s="3">
        <v>0</v>
      </c>
      <c r="D7" s="8">
        <v>0.21</v>
      </c>
      <c r="E7" s="9">
        <f t="shared" si="2"/>
        <v>0</v>
      </c>
      <c r="F7" s="17">
        <f t="shared" si="0"/>
        <v>0</v>
      </c>
      <c r="G7" s="9">
        <f t="shared" si="1"/>
        <v>0</v>
      </c>
      <c r="H7" s="5"/>
      <c r="I7" s="5"/>
    </row>
    <row r="8" spans="1:11" x14ac:dyDescent="0.3">
      <c r="B8" s="3" t="s">
        <v>34</v>
      </c>
      <c r="C8" s="3">
        <v>0</v>
      </c>
      <c r="D8" s="8">
        <v>0.21</v>
      </c>
      <c r="E8" s="9">
        <f t="shared" si="2"/>
        <v>0</v>
      </c>
      <c r="F8" s="17">
        <f t="shared" si="0"/>
        <v>0</v>
      </c>
      <c r="G8" s="9">
        <f t="shared" si="1"/>
        <v>0</v>
      </c>
      <c r="H8" s="5"/>
      <c r="I8" s="5"/>
    </row>
    <row r="9" spans="1:11" x14ac:dyDescent="0.3">
      <c r="B9" s="10" t="s">
        <v>8</v>
      </c>
      <c r="C9" s="3">
        <v>13</v>
      </c>
      <c r="D9" s="8">
        <v>0.21</v>
      </c>
      <c r="E9" s="9">
        <f t="shared" si="2"/>
        <v>15.73</v>
      </c>
      <c r="F9" s="17">
        <f t="shared" si="0"/>
        <v>1300</v>
      </c>
      <c r="G9" s="9">
        <f t="shared" si="1"/>
        <v>1573</v>
      </c>
      <c r="H9" s="5">
        <f t="shared" ref="H9:H10" si="3">G9*4.521</f>
        <v>7111.5329999999994</v>
      </c>
    </row>
    <row r="10" spans="1:11" ht="16.2" x14ac:dyDescent="0.45">
      <c r="B10" s="10" t="s">
        <v>7</v>
      </c>
      <c r="C10" s="2">
        <v>20</v>
      </c>
      <c r="D10" s="8">
        <v>0.21</v>
      </c>
      <c r="E10" s="9">
        <f t="shared" si="2"/>
        <v>24.2</v>
      </c>
      <c r="F10" s="18">
        <f t="shared" si="0"/>
        <v>2000</v>
      </c>
      <c r="G10" s="11">
        <f t="shared" si="1"/>
        <v>2420</v>
      </c>
      <c r="H10" s="5">
        <f t="shared" si="3"/>
        <v>10940.82</v>
      </c>
    </row>
    <row r="11" spans="1:11" x14ac:dyDescent="0.3">
      <c r="B11" s="10"/>
      <c r="C11" s="3">
        <f>SUM(C4:C10)</f>
        <v>105</v>
      </c>
      <c r="D11" s="8"/>
      <c r="E11" s="23">
        <f>SUM(E4:E10)</f>
        <v>119.85000000000001</v>
      </c>
      <c r="F11" s="17">
        <f>SUM(F4:F10)</f>
        <v>10500</v>
      </c>
      <c r="G11" s="9">
        <f>SUM(G4:G10)</f>
        <v>11985</v>
      </c>
      <c r="H11" s="5"/>
      <c r="I11" s="5"/>
    </row>
    <row r="12" spans="1:11" x14ac:dyDescent="0.3">
      <c r="A12" s="6"/>
      <c r="B12" s="6"/>
      <c r="F12" s="12"/>
      <c r="G12" s="9"/>
    </row>
    <row r="13" spans="1:11" x14ac:dyDescent="0.3">
      <c r="F13" s="12"/>
      <c r="G13" s="9"/>
    </row>
    <row r="14" spans="1:11" x14ac:dyDescent="0.3">
      <c r="C14" s="3" t="s">
        <v>6</v>
      </c>
      <c r="F14" s="20">
        <f>F11</f>
        <v>10500</v>
      </c>
      <c r="G14" s="13">
        <f>G11</f>
        <v>11985</v>
      </c>
      <c r="J14" s="5"/>
    </row>
    <row r="15" spans="1:11" ht="13.2" customHeight="1" x14ac:dyDescent="0.3">
      <c r="F15" s="21"/>
      <c r="G15" s="9"/>
    </row>
    <row r="16" spans="1:11" x14ac:dyDescent="0.3">
      <c r="F16" s="12"/>
      <c r="G16" s="9"/>
      <c r="K16" s="5"/>
    </row>
    <row r="17" spans="2:9" ht="15" thickBot="1" x14ac:dyDescent="0.35">
      <c r="C17" s="3" t="s">
        <v>16</v>
      </c>
      <c r="F17" s="22">
        <f>F14</f>
        <v>10500</v>
      </c>
      <c r="G17" s="13">
        <f>G14</f>
        <v>11985</v>
      </c>
      <c r="I17" s="5"/>
    </row>
    <row r="18" spans="2:9" x14ac:dyDescent="0.3">
      <c r="F18" s="5"/>
      <c r="G18" s="13"/>
      <c r="I18" s="5"/>
    </row>
    <row r="19" spans="2:9" x14ac:dyDescent="0.3">
      <c r="C19" s="3" t="s">
        <v>10</v>
      </c>
      <c r="F19" s="5">
        <f>F17/100</f>
        <v>105</v>
      </c>
      <c r="G19" s="13">
        <f>G17/100</f>
        <v>119.85</v>
      </c>
      <c r="I19" s="5"/>
    </row>
    <row r="20" spans="2:9" x14ac:dyDescent="0.3">
      <c r="F20" s="5"/>
      <c r="G20" s="9"/>
    </row>
    <row r="21" spans="2:9" x14ac:dyDescent="0.3">
      <c r="C21" s="3" t="s">
        <v>12</v>
      </c>
      <c r="F21" s="5"/>
      <c r="G21" s="9">
        <f>G17*0.3</f>
        <v>3595.5</v>
      </c>
    </row>
    <row r="22" spans="2:9" x14ac:dyDescent="0.3">
      <c r="C22" s="3" t="s">
        <v>17</v>
      </c>
    </row>
    <row r="23" spans="2:9" x14ac:dyDescent="0.3">
      <c r="G23" s="5"/>
    </row>
    <row r="24" spans="2:9" x14ac:dyDescent="0.3">
      <c r="B24" s="3" t="s">
        <v>29</v>
      </c>
      <c r="G24" s="9">
        <f>G17*0.11</f>
        <v>1318.35</v>
      </c>
      <c r="I24" s="5"/>
    </row>
    <row r="25" spans="2:9" x14ac:dyDescent="0.3">
      <c r="B25" s="3" t="s">
        <v>30</v>
      </c>
    </row>
    <row r="26" spans="2:9" x14ac:dyDescent="0.3">
      <c r="G26" s="5"/>
      <c r="I26" s="5"/>
    </row>
    <row r="27" spans="2:9" x14ac:dyDescent="0.3">
      <c r="G27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99A72-C7C6-4FDC-B666-8234309D0468}">
  <dimension ref="A2:K27"/>
  <sheetViews>
    <sheetView tabSelected="1" zoomScale="93" workbookViewId="0">
      <selection activeCell="B20" sqref="B20"/>
    </sheetView>
  </sheetViews>
  <sheetFormatPr defaultColWidth="9.109375" defaultRowHeight="14.4" x14ac:dyDescent="0.3"/>
  <cols>
    <col min="1" max="1" width="2" style="3" customWidth="1"/>
    <col min="2" max="2" width="31.21875" style="3" customWidth="1"/>
    <col min="3" max="3" width="9.5546875" style="3" customWidth="1"/>
    <col min="4" max="4" width="9.109375" style="3"/>
    <col min="5" max="5" width="12.44140625" style="3" customWidth="1"/>
    <col min="6" max="6" width="13.6640625" style="3" customWidth="1"/>
    <col min="7" max="7" width="14.33203125" style="3" customWidth="1"/>
    <col min="8" max="8" width="14.44140625" style="3" hidden="1" customWidth="1"/>
    <col min="9" max="9" width="9.5546875" style="3" bestFit="1" customWidth="1"/>
    <col min="10" max="10" width="9.5546875" style="3" customWidth="1"/>
    <col min="11" max="16384" width="9.109375" style="3"/>
  </cols>
  <sheetData>
    <row r="2" spans="1:10" ht="15" thickBot="1" x14ac:dyDescent="0.35">
      <c r="H2" s="6"/>
    </row>
    <row r="3" spans="1:10" ht="43.2" x14ac:dyDescent="0.3">
      <c r="A3" s="6"/>
      <c r="B3" s="6"/>
      <c r="C3" s="1" t="s">
        <v>0</v>
      </c>
      <c r="D3" s="4" t="s">
        <v>1</v>
      </c>
      <c r="E3" s="1" t="s">
        <v>2</v>
      </c>
      <c r="F3" s="15" t="s">
        <v>26</v>
      </c>
      <c r="G3" s="1" t="s">
        <v>27</v>
      </c>
      <c r="H3" s="4" t="s">
        <v>3</v>
      </c>
    </row>
    <row r="4" spans="1:10" x14ac:dyDescent="0.3">
      <c r="A4" s="6"/>
      <c r="B4" s="6"/>
      <c r="C4" s="7"/>
      <c r="D4" s="7"/>
      <c r="E4" s="7"/>
      <c r="F4" s="16"/>
      <c r="G4" s="7"/>
    </row>
    <row r="5" spans="1:10" x14ac:dyDescent="0.3">
      <c r="A5" s="3" t="s">
        <v>4</v>
      </c>
      <c r="C5" s="3">
        <v>72</v>
      </c>
      <c r="D5" s="8">
        <v>0.11</v>
      </c>
      <c r="E5" s="9">
        <f>C5*1.11</f>
        <v>79.92</v>
      </c>
      <c r="F5" s="17">
        <f>C5*80</f>
        <v>5760</v>
      </c>
      <c r="G5" s="9">
        <f>E5*80</f>
        <v>6393.6</v>
      </c>
      <c r="H5" s="5">
        <f>G5*4.521</f>
        <v>28905.4656</v>
      </c>
      <c r="I5" s="5"/>
    </row>
    <row r="6" spans="1:10" x14ac:dyDescent="0.3">
      <c r="B6" s="3" t="s">
        <v>9</v>
      </c>
      <c r="C6" s="3">
        <v>0</v>
      </c>
      <c r="D6" s="8">
        <v>0.21</v>
      </c>
      <c r="E6" s="9">
        <f>C6*1.21</f>
        <v>0</v>
      </c>
      <c r="F6" s="17">
        <f t="shared" ref="F6:F11" si="0">C6*80</f>
        <v>0</v>
      </c>
      <c r="G6" s="9">
        <f t="shared" ref="G6:G11" si="1">E6*80</f>
        <v>0</v>
      </c>
      <c r="H6" s="5"/>
      <c r="I6" s="5"/>
    </row>
    <row r="7" spans="1:10" x14ac:dyDescent="0.3">
      <c r="B7" s="3" t="s">
        <v>5</v>
      </c>
      <c r="C7" s="3">
        <v>0</v>
      </c>
      <c r="D7" s="8">
        <v>0.21</v>
      </c>
      <c r="E7" s="9">
        <f t="shared" ref="E7:E11" si="2">C7*1.21</f>
        <v>0</v>
      </c>
      <c r="F7" s="17">
        <f t="shared" si="0"/>
        <v>0</v>
      </c>
      <c r="G7" s="9">
        <f t="shared" si="1"/>
        <v>0</v>
      </c>
      <c r="H7" s="5"/>
      <c r="I7" s="5"/>
    </row>
    <row r="8" spans="1:10" x14ac:dyDescent="0.3">
      <c r="B8" s="3" t="s">
        <v>11</v>
      </c>
      <c r="C8" s="3">
        <v>0</v>
      </c>
      <c r="D8" s="8">
        <v>0.21</v>
      </c>
      <c r="E8" s="9">
        <f t="shared" si="2"/>
        <v>0</v>
      </c>
      <c r="F8" s="17">
        <f t="shared" si="0"/>
        <v>0</v>
      </c>
      <c r="G8" s="9">
        <f t="shared" si="1"/>
        <v>0</v>
      </c>
      <c r="H8" s="5"/>
      <c r="I8" s="5"/>
    </row>
    <row r="9" spans="1:10" x14ac:dyDescent="0.3">
      <c r="B9" s="3" t="s">
        <v>34</v>
      </c>
      <c r="C9" s="3">
        <v>0</v>
      </c>
      <c r="D9" s="8">
        <v>0.21</v>
      </c>
      <c r="E9" s="9">
        <f t="shared" si="2"/>
        <v>0</v>
      </c>
      <c r="F9" s="17">
        <f t="shared" si="0"/>
        <v>0</v>
      </c>
      <c r="G9" s="9">
        <f t="shared" si="1"/>
        <v>0</v>
      </c>
      <c r="H9" s="5"/>
      <c r="I9" s="5"/>
    </row>
    <row r="10" spans="1:10" x14ac:dyDescent="0.3">
      <c r="B10" s="10" t="s">
        <v>8</v>
      </c>
      <c r="C10" s="3">
        <v>13</v>
      </c>
      <c r="D10" s="8">
        <v>0.21</v>
      </c>
      <c r="E10" s="9">
        <f t="shared" si="2"/>
        <v>15.73</v>
      </c>
      <c r="F10" s="17">
        <f t="shared" si="0"/>
        <v>1040</v>
      </c>
      <c r="G10" s="9">
        <f t="shared" si="1"/>
        <v>1258.4000000000001</v>
      </c>
      <c r="H10" s="5">
        <f t="shared" ref="H10:H11" si="3">G10*4.521</f>
        <v>5689.2264000000005</v>
      </c>
    </row>
    <row r="11" spans="1:10" ht="16.2" x14ac:dyDescent="0.45">
      <c r="B11" s="10" t="s">
        <v>7</v>
      </c>
      <c r="C11" s="2">
        <v>20</v>
      </c>
      <c r="D11" s="8">
        <v>0.21</v>
      </c>
      <c r="E11" s="9">
        <f t="shared" si="2"/>
        <v>24.2</v>
      </c>
      <c r="F11" s="18">
        <f t="shared" si="0"/>
        <v>1600</v>
      </c>
      <c r="G11" s="11">
        <f t="shared" si="1"/>
        <v>1936</v>
      </c>
      <c r="H11" s="5">
        <f t="shared" si="3"/>
        <v>8752.655999999999</v>
      </c>
    </row>
    <row r="12" spans="1:10" x14ac:dyDescent="0.3">
      <c r="B12" s="10"/>
      <c r="C12" s="3">
        <f>SUM(C5:C11)</f>
        <v>105</v>
      </c>
      <c r="D12" s="8"/>
      <c r="E12" s="23">
        <f>SUM(E5:E11)</f>
        <v>119.85000000000001</v>
      </c>
      <c r="F12" s="17">
        <f>SUM(F5:F11)</f>
        <v>8400</v>
      </c>
      <c r="G12" s="9">
        <f>SUM(G5:G11)</f>
        <v>9588</v>
      </c>
      <c r="H12" s="5"/>
      <c r="I12" s="5"/>
    </row>
    <row r="13" spans="1:10" x14ac:dyDescent="0.3">
      <c r="A13" s="6"/>
      <c r="B13" s="6"/>
      <c r="F13" s="12"/>
      <c r="G13" s="9"/>
    </row>
    <row r="14" spans="1:10" x14ac:dyDescent="0.3">
      <c r="F14" s="12"/>
      <c r="G14" s="9"/>
    </row>
    <row r="15" spans="1:10" x14ac:dyDescent="0.3">
      <c r="C15" s="3" t="s">
        <v>6</v>
      </c>
      <c r="F15" s="20">
        <f>F12</f>
        <v>8400</v>
      </c>
      <c r="G15" s="13">
        <f>G12</f>
        <v>9588</v>
      </c>
      <c r="J15" s="5"/>
    </row>
    <row r="16" spans="1:10" ht="13.2" customHeight="1" x14ac:dyDescent="0.3">
      <c r="F16" s="21"/>
      <c r="G16" s="9"/>
    </row>
    <row r="17" spans="2:11" x14ac:dyDescent="0.3">
      <c r="F17" s="12"/>
      <c r="G17" s="9"/>
      <c r="K17" s="5"/>
    </row>
    <row r="18" spans="2:11" ht="15" thickBot="1" x14ac:dyDescent="0.35">
      <c r="C18" s="3" t="s">
        <v>35</v>
      </c>
      <c r="F18" s="22">
        <f>F15</f>
        <v>8400</v>
      </c>
      <c r="G18" s="13">
        <f>G15</f>
        <v>9588</v>
      </c>
      <c r="I18" s="5"/>
    </row>
    <row r="19" spans="2:11" x14ac:dyDescent="0.3">
      <c r="F19" s="5"/>
      <c r="G19" s="13"/>
      <c r="I19" s="5"/>
    </row>
    <row r="20" spans="2:11" x14ac:dyDescent="0.3">
      <c r="C20" s="3" t="s">
        <v>10</v>
      </c>
      <c r="F20" s="5">
        <f>F18/80</f>
        <v>105</v>
      </c>
      <c r="G20" s="13">
        <f>G18/80</f>
        <v>119.85</v>
      </c>
      <c r="I20" s="5"/>
    </row>
    <row r="21" spans="2:11" x14ac:dyDescent="0.3">
      <c r="F21" s="5"/>
      <c r="G21" s="9"/>
    </row>
    <row r="22" spans="2:11" x14ac:dyDescent="0.3">
      <c r="C22" s="3" t="s">
        <v>12</v>
      </c>
      <c r="F22" s="5"/>
      <c r="G22" s="9">
        <f>G18*0.3</f>
        <v>2876.4</v>
      </c>
    </row>
    <row r="23" spans="2:11" x14ac:dyDescent="0.3">
      <c r="C23" s="3" t="s">
        <v>17</v>
      </c>
    </row>
    <row r="24" spans="2:11" x14ac:dyDescent="0.3">
      <c r="G24" s="5"/>
    </row>
    <row r="25" spans="2:11" x14ac:dyDescent="0.3">
      <c r="B25" s="3" t="s">
        <v>31</v>
      </c>
      <c r="G25" s="9">
        <f>G18*0.11</f>
        <v>1054.68</v>
      </c>
      <c r="I25" s="5"/>
    </row>
    <row r="26" spans="2:11" x14ac:dyDescent="0.3">
      <c r="B26" s="3" t="s">
        <v>32</v>
      </c>
    </row>
    <row r="27" spans="2:11" x14ac:dyDescent="0.3">
      <c r="G27" s="5"/>
      <c r="I27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D96B6-B25D-46D6-A99F-7A2110758ABC}">
  <dimension ref="A2:K28"/>
  <sheetViews>
    <sheetView zoomScale="93" workbookViewId="0">
      <selection activeCell="J23" sqref="J23"/>
    </sheetView>
  </sheetViews>
  <sheetFormatPr defaultColWidth="9.109375" defaultRowHeight="14.4" x14ac:dyDescent="0.3"/>
  <cols>
    <col min="1" max="1" width="2" style="3" customWidth="1"/>
    <col min="2" max="2" width="31.21875" style="3" customWidth="1"/>
    <col min="3" max="3" width="9.5546875" style="3" customWidth="1"/>
    <col min="4" max="4" width="9.109375" style="3"/>
    <col min="5" max="5" width="12.44140625" style="3" customWidth="1"/>
    <col min="6" max="6" width="13.6640625" style="3" customWidth="1"/>
    <col min="7" max="7" width="14.33203125" style="3" customWidth="1"/>
    <col min="8" max="8" width="14.44140625" style="3" hidden="1" customWidth="1"/>
    <col min="9" max="9" width="9.5546875" style="3" bestFit="1" customWidth="1"/>
    <col min="10" max="10" width="9.5546875" style="3" customWidth="1"/>
    <col min="11" max="16384" width="9.109375" style="3"/>
  </cols>
  <sheetData>
    <row r="2" spans="1:10" ht="15" thickBot="1" x14ac:dyDescent="0.35">
      <c r="H2" s="6"/>
    </row>
    <row r="3" spans="1:10" ht="43.2" x14ac:dyDescent="0.3">
      <c r="A3" s="6"/>
      <c r="B3" s="6"/>
      <c r="C3" s="1" t="s">
        <v>0</v>
      </c>
      <c r="D3" s="4" t="s">
        <v>1</v>
      </c>
      <c r="E3" s="1" t="s">
        <v>2</v>
      </c>
      <c r="F3" s="15" t="s">
        <v>25</v>
      </c>
      <c r="G3" s="1" t="s">
        <v>24</v>
      </c>
      <c r="H3" s="4" t="s">
        <v>3</v>
      </c>
    </row>
    <row r="4" spans="1:10" x14ac:dyDescent="0.3">
      <c r="A4" s="6"/>
      <c r="B4" s="6"/>
      <c r="C4" s="7"/>
      <c r="D4" s="7"/>
      <c r="E4" s="7"/>
      <c r="F4" s="16"/>
      <c r="G4" s="7"/>
    </row>
    <row r="5" spans="1:10" x14ac:dyDescent="0.3">
      <c r="A5" s="3" t="s">
        <v>4</v>
      </c>
      <c r="C5" s="3">
        <v>72</v>
      </c>
      <c r="D5" s="8">
        <v>0.11</v>
      </c>
      <c r="E5" s="9">
        <f>C5*1.11</f>
        <v>79.92</v>
      </c>
      <c r="F5" s="17">
        <f>C5*60</f>
        <v>4320</v>
      </c>
      <c r="G5" s="9">
        <f>E5*60</f>
        <v>4795.2</v>
      </c>
      <c r="H5" s="5">
        <f>G5*4.521</f>
        <v>21679.099199999997</v>
      </c>
      <c r="I5" s="5"/>
    </row>
    <row r="6" spans="1:10" x14ac:dyDescent="0.3">
      <c r="B6" s="3" t="s">
        <v>9</v>
      </c>
      <c r="C6" s="3">
        <v>0</v>
      </c>
      <c r="D6" s="8">
        <v>0.21</v>
      </c>
      <c r="E6" s="9">
        <f>C6*1.21</f>
        <v>0</v>
      </c>
      <c r="F6" s="17">
        <f t="shared" ref="F6:F11" si="0">C6*60</f>
        <v>0</v>
      </c>
      <c r="G6" s="9">
        <f t="shared" ref="G6:G11" si="1">E6*60</f>
        <v>0</v>
      </c>
      <c r="H6" s="5"/>
      <c r="I6" s="5"/>
    </row>
    <row r="7" spans="1:10" x14ac:dyDescent="0.3">
      <c r="B7" s="3" t="s">
        <v>5</v>
      </c>
      <c r="C7" s="3">
        <v>0</v>
      </c>
      <c r="D7" s="8">
        <v>0.21</v>
      </c>
      <c r="E7" s="9">
        <f t="shared" ref="E7:E11" si="2">C7*1.21</f>
        <v>0</v>
      </c>
      <c r="F7" s="17">
        <f t="shared" si="0"/>
        <v>0</v>
      </c>
      <c r="G7" s="9">
        <f t="shared" si="1"/>
        <v>0</v>
      </c>
      <c r="H7" s="5"/>
      <c r="I7" s="5"/>
    </row>
    <row r="8" spans="1:10" x14ac:dyDescent="0.3">
      <c r="B8" s="3" t="s">
        <v>11</v>
      </c>
      <c r="C8" s="3">
        <v>0</v>
      </c>
      <c r="D8" s="8">
        <v>0.21</v>
      </c>
      <c r="E8" s="9">
        <f t="shared" si="2"/>
        <v>0</v>
      </c>
      <c r="F8" s="17">
        <f t="shared" si="0"/>
        <v>0</v>
      </c>
      <c r="G8" s="9">
        <f t="shared" si="1"/>
        <v>0</v>
      </c>
      <c r="H8" s="5"/>
      <c r="I8" s="5"/>
    </row>
    <row r="9" spans="1:10" x14ac:dyDescent="0.3">
      <c r="B9" s="3" t="s">
        <v>34</v>
      </c>
      <c r="C9" s="3">
        <v>0</v>
      </c>
      <c r="D9" s="8">
        <v>0.21</v>
      </c>
      <c r="E9" s="9">
        <f t="shared" si="2"/>
        <v>0</v>
      </c>
      <c r="F9" s="17">
        <f t="shared" si="0"/>
        <v>0</v>
      </c>
      <c r="G9" s="9">
        <f t="shared" si="1"/>
        <v>0</v>
      </c>
      <c r="H9" s="5"/>
      <c r="I9" s="5"/>
    </row>
    <row r="10" spans="1:10" x14ac:dyDescent="0.3">
      <c r="B10" s="10" t="s">
        <v>8</v>
      </c>
      <c r="C10" s="3">
        <v>13</v>
      </c>
      <c r="D10" s="8">
        <v>0.21</v>
      </c>
      <c r="E10" s="9">
        <f t="shared" si="2"/>
        <v>15.73</v>
      </c>
      <c r="F10" s="17">
        <f t="shared" si="0"/>
        <v>780</v>
      </c>
      <c r="G10" s="9">
        <f t="shared" si="1"/>
        <v>943.80000000000007</v>
      </c>
      <c r="H10" s="5">
        <f t="shared" ref="H10:H11" si="3">G10*4.521</f>
        <v>4266.9198000000006</v>
      </c>
    </row>
    <row r="11" spans="1:10" ht="16.2" x14ac:dyDescent="0.45">
      <c r="B11" s="10" t="s">
        <v>7</v>
      </c>
      <c r="C11" s="2">
        <v>20</v>
      </c>
      <c r="D11" s="8">
        <v>0.21</v>
      </c>
      <c r="E11" s="9">
        <f t="shared" si="2"/>
        <v>24.2</v>
      </c>
      <c r="F11" s="18">
        <f t="shared" si="0"/>
        <v>1200</v>
      </c>
      <c r="G11" s="11">
        <f t="shared" si="1"/>
        <v>1452</v>
      </c>
      <c r="H11" s="5">
        <f t="shared" si="3"/>
        <v>6564.4920000000002</v>
      </c>
    </row>
    <row r="12" spans="1:10" x14ac:dyDescent="0.3">
      <c r="B12" s="10"/>
      <c r="C12" s="3">
        <f>SUM(C5:C11)</f>
        <v>105</v>
      </c>
      <c r="D12" s="8"/>
      <c r="E12" s="19">
        <f>SUM(E5:E11)</f>
        <v>119.85000000000001</v>
      </c>
      <c r="F12" s="17">
        <f>SUM(F5:F11)</f>
        <v>6300</v>
      </c>
      <c r="G12" s="9">
        <f>SUM(G5:G11)</f>
        <v>7191</v>
      </c>
      <c r="H12" s="5"/>
      <c r="I12" s="5"/>
    </row>
    <row r="13" spans="1:10" x14ac:dyDescent="0.3">
      <c r="A13" s="6"/>
      <c r="B13" s="6"/>
      <c r="F13" s="12"/>
      <c r="G13" s="9"/>
    </row>
    <row r="14" spans="1:10" x14ac:dyDescent="0.3">
      <c r="F14" s="12"/>
      <c r="G14" s="9"/>
    </row>
    <row r="15" spans="1:10" x14ac:dyDescent="0.3">
      <c r="C15" s="3" t="s">
        <v>6</v>
      </c>
      <c r="F15" s="20">
        <f>F12</f>
        <v>6300</v>
      </c>
      <c r="G15" s="13">
        <f>G12</f>
        <v>7191</v>
      </c>
      <c r="J15" s="5"/>
    </row>
    <row r="16" spans="1:10" ht="13.2" customHeight="1" x14ac:dyDescent="0.3">
      <c r="C16" s="3" t="s">
        <v>19</v>
      </c>
      <c r="F16" s="21">
        <v>950</v>
      </c>
      <c r="G16" s="9">
        <f>F16*1.21</f>
        <v>1149.5</v>
      </c>
    </row>
    <row r="17" spans="2:11" x14ac:dyDescent="0.3">
      <c r="F17" s="12"/>
      <c r="G17" s="9"/>
      <c r="K17" s="5"/>
    </row>
    <row r="18" spans="2:11" ht="15" thickBot="1" x14ac:dyDescent="0.35">
      <c r="C18" s="3" t="s">
        <v>36</v>
      </c>
      <c r="F18" s="22">
        <f>F15+F16</f>
        <v>7250</v>
      </c>
      <c r="G18" s="13">
        <f>G15+G16</f>
        <v>8340.5</v>
      </c>
      <c r="I18" s="5"/>
    </row>
    <row r="19" spans="2:11" x14ac:dyDescent="0.3">
      <c r="F19" s="5"/>
      <c r="G19" s="13"/>
      <c r="I19" s="5"/>
    </row>
    <row r="20" spans="2:11" x14ac:dyDescent="0.3">
      <c r="C20" s="3" t="s">
        <v>10</v>
      </c>
      <c r="F20" s="5">
        <f>F18/60</f>
        <v>120.83333333333333</v>
      </c>
      <c r="G20" s="13">
        <f>G18/60</f>
        <v>139.00833333333333</v>
      </c>
      <c r="I20" s="5"/>
    </row>
    <row r="21" spans="2:11" x14ac:dyDescent="0.3">
      <c r="F21" s="5"/>
      <c r="G21" s="9"/>
    </row>
    <row r="22" spans="2:11" x14ac:dyDescent="0.3">
      <c r="C22" s="3" t="s">
        <v>21</v>
      </c>
      <c r="F22" s="5"/>
      <c r="G22" s="9">
        <f>G18*0.4</f>
        <v>3336.2000000000003</v>
      </c>
    </row>
    <row r="23" spans="2:11" x14ac:dyDescent="0.3">
      <c r="C23" s="3" t="s">
        <v>22</v>
      </c>
    </row>
    <row r="24" spans="2:11" x14ac:dyDescent="0.3">
      <c r="G24" s="5"/>
    </row>
    <row r="25" spans="2:11" x14ac:dyDescent="0.3">
      <c r="B25" s="3" t="s">
        <v>31</v>
      </c>
      <c r="G25" s="9">
        <f>G18*0.13</f>
        <v>1084.2650000000001</v>
      </c>
      <c r="I25" s="5"/>
    </row>
    <row r="26" spans="2:11" x14ac:dyDescent="0.3">
      <c r="B26" s="3" t="s">
        <v>32</v>
      </c>
    </row>
    <row r="27" spans="2:11" x14ac:dyDescent="0.3">
      <c r="G27" s="5"/>
      <c r="I27" s="5"/>
    </row>
    <row r="28" spans="2:11" x14ac:dyDescent="0.3">
      <c r="G28" s="14"/>
      <c r="I28" s="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938EE-CB3A-44F6-A06A-41EFE730FEA8}">
  <dimension ref="A2:K26"/>
  <sheetViews>
    <sheetView zoomScale="93" workbookViewId="0">
      <selection activeCell="G19" sqref="G19"/>
    </sheetView>
  </sheetViews>
  <sheetFormatPr defaultColWidth="9.109375" defaultRowHeight="14.4" x14ac:dyDescent="0.3"/>
  <cols>
    <col min="1" max="1" width="2" style="3" customWidth="1"/>
    <col min="2" max="2" width="31.21875" style="3" customWidth="1"/>
    <col min="3" max="3" width="9.5546875" style="3" customWidth="1"/>
    <col min="4" max="4" width="9.109375" style="3"/>
    <col min="5" max="5" width="12.44140625" style="3" customWidth="1"/>
    <col min="6" max="6" width="13.6640625" style="3" customWidth="1"/>
    <col min="7" max="7" width="14.33203125" style="3" customWidth="1"/>
    <col min="8" max="8" width="14.44140625" style="3" hidden="1" customWidth="1"/>
    <col min="9" max="9" width="9.5546875" style="3" bestFit="1" customWidth="1"/>
    <col min="10" max="10" width="9.5546875" style="3" customWidth="1"/>
    <col min="11" max="16384" width="9.109375" style="3"/>
  </cols>
  <sheetData>
    <row r="2" spans="1:11" ht="15" thickBot="1" x14ac:dyDescent="0.35">
      <c r="H2" s="6"/>
    </row>
    <row r="3" spans="1:11" ht="43.2" x14ac:dyDescent="0.3">
      <c r="A3" s="6"/>
      <c r="B3" s="6"/>
      <c r="C3" s="1" t="s">
        <v>0</v>
      </c>
      <c r="D3" s="4" t="s">
        <v>1</v>
      </c>
      <c r="E3" s="1" t="s">
        <v>2</v>
      </c>
      <c r="F3" s="15" t="s">
        <v>14</v>
      </c>
      <c r="G3" s="1" t="s">
        <v>15</v>
      </c>
      <c r="H3" s="4" t="s">
        <v>3</v>
      </c>
    </row>
    <row r="4" spans="1:11" x14ac:dyDescent="0.3">
      <c r="A4" s="6"/>
      <c r="B4" s="6"/>
      <c r="C4" s="7"/>
      <c r="D4" s="7"/>
      <c r="E4" s="7"/>
      <c r="F4" s="16"/>
      <c r="G4" s="7"/>
    </row>
    <row r="5" spans="1:11" x14ac:dyDescent="0.3">
      <c r="A5" s="3" t="s">
        <v>4</v>
      </c>
      <c r="C5" s="3">
        <v>72</v>
      </c>
      <c r="D5" s="8">
        <v>0.11</v>
      </c>
      <c r="E5" s="9">
        <f>C5*1.11</f>
        <v>79.92</v>
      </c>
      <c r="F5" s="17">
        <f>C5*150</f>
        <v>10800</v>
      </c>
      <c r="G5" s="9">
        <f>E5*150</f>
        <v>11988</v>
      </c>
      <c r="H5" s="5">
        <f>G5*4.521</f>
        <v>54197.748</v>
      </c>
      <c r="I5" s="5"/>
    </row>
    <row r="6" spans="1:11" x14ac:dyDescent="0.3">
      <c r="B6" s="3" t="s">
        <v>9</v>
      </c>
      <c r="C6" s="3">
        <v>0</v>
      </c>
      <c r="D6" s="8">
        <v>0.21</v>
      </c>
      <c r="E6" s="9">
        <f>C6*1.21</f>
        <v>0</v>
      </c>
      <c r="F6" s="17">
        <f t="shared" ref="F6:F11" si="0">C6*150</f>
        <v>0</v>
      </c>
      <c r="G6" s="9">
        <f t="shared" ref="G6:G11" si="1">E6*150</f>
        <v>0</v>
      </c>
      <c r="H6" s="5"/>
      <c r="I6" s="5"/>
    </row>
    <row r="7" spans="1:11" x14ac:dyDescent="0.3">
      <c r="B7" s="3" t="s">
        <v>5</v>
      </c>
      <c r="C7" s="3">
        <v>0</v>
      </c>
      <c r="D7" s="8">
        <v>0.21</v>
      </c>
      <c r="E7" s="9">
        <f t="shared" ref="E7:E11" si="2">C7*1.21</f>
        <v>0</v>
      </c>
      <c r="F7" s="17">
        <f t="shared" si="0"/>
        <v>0</v>
      </c>
      <c r="G7" s="9">
        <f t="shared" si="1"/>
        <v>0</v>
      </c>
      <c r="H7" s="5"/>
      <c r="I7" s="5"/>
    </row>
    <row r="8" spans="1:11" x14ac:dyDescent="0.3">
      <c r="B8" s="3" t="s">
        <v>11</v>
      </c>
      <c r="C8" s="3">
        <v>0</v>
      </c>
      <c r="D8" s="8">
        <v>0.21</v>
      </c>
      <c r="E8" s="9">
        <f t="shared" si="2"/>
        <v>0</v>
      </c>
      <c r="F8" s="17">
        <f t="shared" si="0"/>
        <v>0</v>
      </c>
      <c r="G8" s="9">
        <f t="shared" si="1"/>
        <v>0</v>
      </c>
      <c r="H8" s="5"/>
      <c r="I8" s="5"/>
    </row>
    <row r="9" spans="1:11" x14ac:dyDescent="0.3">
      <c r="B9" s="3" t="s">
        <v>34</v>
      </c>
      <c r="C9" s="3">
        <v>0</v>
      </c>
      <c r="D9" s="8">
        <v>0.21</v>
      </c>
      <c r="E9" s="9">
        <f t="shared" si="2"/>
        <v>0</v>
      </c>
      <c r="F9" s="17">
        <f t="shared" si="0"/>
        <v>0</v>
      </c>
      <c r="G9" s="9">
        <f t="shared" si="1"/>
        <v>0</v>
      </c>
      <c r="H9" s="5"/>
      <c r="I9" s="5"/>
    </row>
    <row r="10" spans="1:11" x14ac:dyDescent="0.3">
      <c r="B10" s="10" t="s">
        <v>8</v>
      </c>
      <c r="C10" s="3">
        <v>13</v>
      </c>
      <c r="D10" s="8">
        <v>0.21</v>
      </c>
      <c r="E10" s="9">
        <f t="shared" si="2"/>
        <v>15.73</v>
      </c>
      <c r="F10" s="17">
        <f t="shared" si="0"/>
        <v>1950</v>
      </c>
      <c r="G10" s="9">
        <f t="shared" si="1"/>
        <v>2359.5</v>
      </c>
      <c r="H10" s="5">
        <f t="shared" ref="H10:H11" si="3">G10*4.521</f>
        <v>10667.299499999999</v>
      </c>
    </row>
    <row r="11" spans="1:11" ht="16.2" x14ac:dyDescent="0.45">
      <c r="B11" s="10" t="s">
        <v>7</v>
      </c>
      <c r="C11" s="2">
        <v>20</v>
      </c>
      <c r="D11" s="8">
        <v>0.21</v>
      </c>
      <c r="E11" s="9">
        <f t="shared" si="2"/>
        <v>24.2</v>
      </c>
      <c r="F11" s="18">
        <f t="shared" si="0"/>
        <v>3000</v>
      </c>
      <c r="G11" s="11">
        <f t="shared" si="1"/>
        <v>3630</v>
      </c>
      <c r="H11" s="5">
        <f t="shared" si="3"/>
        <v>16411.23</v>
      </c>
    </row>
    <row r="12" spans="1:11" x14ac:dyDescent="0.3">
      <c r="B12" s="10"/>
      <c r="C12" s="3">
        <f>SUM(C5:C11)</f>
        <v>105</v>
      </c>
      <c r="D12" s="8"/>
      <c r="E12" s="19">
        <f>SUM(E5:E11)</f>
        <v>119.85000000000001</v>
      </c>
      <c r="F12" s="17">
        <f>SUM(F5:F11)</f>
        <v>15750</v>
      </c>
      <c r="G12" s="9">
        <f>SUM(G5:G11)</f>
        <v>17977.5</v>
      </c>
      <c r="H12" s="5"/>
      <c r="I12" s="5"/>
    </row>
    <row r="13" spans="1:11" x14ac:dyDescent="0.3">
      <c r="A13" s="6"/>
      <c r="B13" s="6"/>
      <c r="F13" s="12"/>
      <c r="G13" s="9"/>
    </row>
    <row r="14" spans="1:11" x14ac:dyDescent="0.3">
      <c r="F14" s="12"/>
      <c r="G14" s="9"/>
    </row>
    <row r="15" spans="1:11" x14ac:dyDescent="0.3">
      <c r="C15" s="3" t="s">
        <v>6</v>
      </c>
      <c r="F15" s="20">
        <f>F12</f>
        <v>15750</v>
      </c>
      <c r="G15" s="13">
        <f>G12</f>
        <v>17977.5</v>
      </c>
      <c r="J15" s="5"/>
    </row>
    <row r="16" spans="1:11" x14ac:dyDescent="0.3">
      <c r="F16" s="12"/>
      <c r="G16" s="9"/>
      <c r="K16" s="5"/>
    </row>
    <row r="17" spans="2:9" ht="15" thickBot="1" x14ac:dyDescent="0.35">
      <c r="C17" s="3" t="s">
        <v>13</v>
      </c>
      <c r="F17" s="22">
        <f>F15</f>
        <v>15750</v>
      </c>
      <c r="G17" s="13">
        <f>G15</f>
        <v>17977.5</v>
      </c>
      <c r="I17" s="5"/>
    </row>
    <row r="18" spans="2:9" x14ac:dyDescent="0.3">
      <c r="F18" s="5"/>
      <c r="G18" s="13"/>
      <c r="I18" s="5"/>
    </row>
    <row r="19" spans="2:9" x14ac:dyDescent="0.3">
      <c r="C19" s="3" t="s">
        <v>10</v>
      </c>
      <c r="F19" s="5">
        <f>F17/150</f>
        <v>105</v>
      </c>
      <c r="G19" s="13">
        <f>G17/150</f>
        <v>119.85</v>
      </c>
      <c r="I19" s="5"/>
    </row>
    <row r="20" spans="2:9" x14ac:dyDescent="0.3">
      <c r="F20" s="5"/>
      <c r="G20" s="9"/>
    </row>
    <row r="21" spans="2:9" x14ac:dyDescent="0.3">
      <c r="C21" s="3" t="s">
        <v>20</v>
      </c>
      <c r="F21" s="5"/>
      <c r="G21" s="9">
        <f>G17*0.2</f>
        <v>3595.5</v>
      </c>
    </row>
    <row r="22" spans="2:9" x14ac:dyDescent="0.3">
      <c r="C22" s="3" t="s">
        <v>23</v>
      </c>
    </row>
    <row r="23" spans="2:9" x14ac:dyDescent="0.3">
      <c r="G23" s="5"/>
    </row>
    <row r="24" spans="2:9" x14ac:dyDescent="0.3">
      <c r="B24" s="3" t="s">
        <v>31</v>
      </c>
      <c r="G24" s="9">
        <f>G17*0.1</f>
        <v>1797.75</v>
      </c>
      <c r="I24" s="5"/>
    </row>
    <row r="25" spans="2:9" x14ac:dyDescent="0.3">
      <c r="B25" s="3" t="s">
        <v>32</v>
      </c>
    </row>
    <row r="26" spans="2:9" x14ac:dyDescent="0.3">
      <c r="G26" s="5"/>
      <c r="I26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Cost100p</vt:lpstr>
      <vt:lpstr>Cost80p_F&amp;B</vt:lpstr>
      <vt:lpstr>Cost60p_F&amp;B</vt:lpstr>
      <vt:lpstr>Cost150p_F&amp;B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Ioana Tudosiei</cp:lastModifiedBy>
  <cp:revision/>
  <cp:lastPrinted>2023-01-10T09:02:52Z</cp:lastPrinted>
  <dcterms:created xsi:type="dcterms:W3CDTF">2016-07-01T06:22:51Z</dcterms:created>
  <dcterms:modified xsi:type="dcterms:W3CDTF">2026-06-16T07:49:25Z</dcterms:modified>
  <cp:category/>
  <cp:contentStatus/>
</cp:coreProperties>
</file>